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96" windowWidth="19872" windowHeight="7212" activeTab="7"/>
  </bookViews>
  <sheets>
    <sheet name="ОП" sheetId="1" r:id="rId1"/>
    <sheet name="МХ" sheetId="2" r:id="rId2"/>
    <sheet name="АО" sheetId="3" r:id="rId3"/>
    <sheet name="НЗ" sheetId="4" r:id="rId4"/>
    <sheet name="ОЗ" sheetId="8" r:id="rId5"/>
    <sheet name="КУ" sheetId="6" r:id="rId6"/>
    <sheet name="Расчет цены на платную услугу" sheetId="7" r:id="rId7"/>
    <sheet name="Пример расчета общехоз. затрат" sheetId="10" r:id="rId8"/>
  </sheets>
  <calcPr calcId="124519"/>
</workbook>
</file>

<file path=xl/calcChain.xml><?xml version="1.0" encoding="utf-8"?>
<calcChain xmlns="http://schemas.openxmlformats.org/spreadsheetml/2006/main">
  <c r="I11" i="4"/>
  <c r="C11"/>
  <c r="D20" i="10"/>
  <c r="G19"/>
  <c r="F19"/>
  <c r="G18"/>
  <c r="F18"/>
  <c r="G17"/>
  <c r="F17"/>
  <c r="G16"/>
  <c r="F16"/>
  <c r="G14"/>
  <c r="F14"/>
  <c r="G13"/>
  <c r="F13"/>
  <c r="G12"/>
  <c r="F12"/>
  <c r="G11"/>
  <c r="F11"/>
  <c r="G10"/>
  <c r="F10"/>
  <c r="E9"/>
  <c r="F9" s="1"/>
  <c r="G9" s="1"/>
  <c r="G20" s="1"/>
  <c r="G7"/>
  <c r="F19" i="3" l="1"/>
  <c r="F20"/>
  <c r="F21"/>
  <c r="F22"/>
  <c r="E17" i="2"/>
  <c r="E18"/>
  <c r="E19"/>
  <c r="E20"/>
  <c r="E21"/>
  <c r="E22"/>
  <c r="E23"/>
  <c r="E17" i="1"/>
  <c r="E18"/>
  <c r="E19"/>
  <c r="E20"/>
  <c r="E21"/>
  <c r="E22"/>
  <c r="E23"/>
  <c r="F18" i="3"/>
  <c r="F17"/>
  <c r="F16"/>
  <c r="F15"/>
  <c r="F14"/>
  <c r="F13"/>
  <c r="F12"/>
  <c r="F11"/>
  <c r="E12" i="8"/>
  <c r="E11"/>
  <c r="E9"/>
  <c r="I13" i="4"/>
  <c r="I12"/>
  <c r="I10"/>
  <c r="E15" i="6"/>
  <c r="E14"/>
  <c r="E13"/>
  <c r="E12"/>
  <c r="E11"/>
  <c r="E10"/>
  <c r="E9"/>
  <c r="E16" l="1"/>
  <c r="C11" i="7" s="1"/>
  <c r="C9" i="4"/>
  <c r="I14"/>
  <c r="C8" s="1"/>
  <c r="C10"/>
  <c r="E16" i="2"/>
  <c r="E15"/>
  <c r="E14"/>
  <c r="E13"/>
  <c r="E12"/>
  <c r="E11"/>
  <c r="E10"/>
  <c r="E16" i="1"/>
  <c r="E15"/>
  <c r="E12"/>
  <c r="E11"/>
  <c r="E24" i="2" l="1"/>
  <c r="C9" i="7" s="1"/>
  <c r="C10"/>
  <c r="E10" i="1"/>
  <c r="C13" i="4" l="1"/>
  <c r="C12"/>
  <c r="C8" i="7"/>
  <c r="C14" i="4" l="1"/>
  <c r="C12" i="7" s="1"/>
  <c r="C13" s="1"/>
  <c r="C15" s="1"/>
</calcChain>
</file>

<file path=xl/sharedStrings.xml><?xml version="1.0" encoding="utf-8"?>
<sst xmlns="http://schemas.openxmlformats.org/spreadsheetml/2006/main" count="178" uniqueCount="123">
  <si>
    <t>Таблица 2</t>
  </si>
  <si>
    <t>Расчет</t>
  </si>
  <si>
    <t>затрат на оплату труда персонала</t>
  </si>
  <si>
    <t>(наименование платной услуги)</t>
  </si>
  <si>
    <t>Должность</t>
  </si>
  <si>
    <t>Средний должностной оклад в месяц, включая начисления на выплаты по оплате труда (руб.)</t>
  </si>
  <si>
    <t>Месячный фонд рабочего времени (мин.)</t>
  </si>
  <si>
    <t>Норма времени на оказание платной услуги (мин.)</t>
  </si>
  <si>
    <t>Затраты на оплату труда персонала (руб.)</t>
  </si>
  <si>
    <r>
      <t xml:space="preserve">(5) = </t>
    </r>
    <r>
      <rPr>
        <b/>
        <sz val="10"/>
        <rFont val="Times New Roman"/>
        <family val="1"/>
        <charset val="204"/>
      </rPr>
      <t>(2)</t>
    </r>
    <r>
      <rPr>
        <b/>
        <sz val="10"/>
        <color theme="1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(3)</t>
    </r>
    <r>
      <rPr>
        <b/>
        <sz val="10"/>
        <color theme="1"/>
        <rFont val="Times New Roman"/>
        <family val="1"/>
        <charset val="204"/>
      </rPr>
      <t xml:space="preserve"> x </t>
    </r>
    <r>
      <rPr>
        <b/>
        <sz val="10"/>
        <rFont val="Times New Roman"/>
        <family val="1"/>
        <charset val="204"/>
      </rPr>
      <t>(4)</t>
    </r>
  </si>
  <si>
    <t>Итого</t>
  </si>
  <si>
    <t>x</t>
  </si>
  <si>
    <t>Таблица 3</t>
  </si>
  <si>
    <t>затрат на материальные запасы</t>
  </si>
  <si>
    <t>Наименование материальных запасов</t>
  </si>
  <si>
    <t>Единица измерения</t>
  </si>
  <si>
    <t>Расход (в ед. измерения)</t>
  </si>
  <si>
    <t>Цена за единицу</t>
  </si>
  <si>
    <t>Всего затрат материальных запасов</t>
  </si>
  <si>
    <r>
      <t xml:space="preserve">(5) = </t>
    </r>
    <r>
      <rPr>
        <b/>
        <sz val="10"/>
        <rFont val="Times New Roman"/>
        <family val="1"/>
        <charset val="204"/>
      </rPr>
      <t>(3)</t>
    </r>
    <r>
      <rPr>
        <b/>
        <sz val="10"/>
        <color theme="1"/>
        <rFont val="Times New Roman"/>
        <family val="1"/>
        <charset val="204"/>
      </rPr>
      <t xml:space="preserve"> x </t>
    </r>
    <r>
      <rPr>
        <b/>
        <sz val="10"/>
        <rFont val="Times New Roman"/>
        <family val="1"/>
        <charset val="204"/>
      </rPr>
      <t>(4)</t>
    </r>
  </si>
  <si>
    <t>Таблица 4</t>
  </si>
  <si>
    <t>суммы начисленной амортизации оборудования</t>
  </si>
  <si>
    <t>Наименование оборудования</t>
  </si>
  <si>
    <t>Балансовая стоимость</t>
  </si>
  <si>
    <t>Годовая норма износа                      (%)</t>
  </si>
  <si>
    <t>Годовая норма времени работы оборудования (час.)</t>
  </si>
  <si>
    <t>Время работы оборудования в процессе оказания платной услуги (час.)</t>
  </si>
  <si>
    <t>Сумма начисленной амортизации</t>
  </si>
  <si>
    <t>Таблица 5</t>
  </si>
  <si>
    <t>Расчет накладных затрат</t>
  </si>
  <si>
    <t>№ п/п</t>
  </si>
  <si>
    <t>Наименование услуги</t>
  </si>
  <si>
    <t>Прогноз затрат на административно-управленческий персонал</t>
  </si>
  <si>
    <t>Прогноз затрат общехозяйственного назначения</t>
  </si>
  <si>
    <t>Прогноз суммы начисленной амортизации имущества общехозяйственного назначения</t>
  </si>
  <si>
    <t>Прогноз суммарного фонда оплаты труда основного персонала</t>
  </si>
  <si>
    <t>Коэффициент накладных затрат</t>
  </si>
  <si>
    <t>Затраты на основной персонал, участвующий в предоставлении платной услуги</t>
  </si>
  <si>
    <t>Итого накладные затраты</t>
  </si>
  <si>
    <t>ИТОГО:</t>
  </si>
  <si>
    <t>затрат общехозяйственного назначения</t>
  </si>
  <si>
    <t xml:space="preserve">Наименование показателя </t>
  </si>
  <si>
    <t>ед.изм.</t>
  </si>
  <si>
    <t>сумма на год</t>
  </si>
  <si>
    <t>кол-во  дн.</t>
  </si>
  <si>
    <t>кол-во часов</t>
  </si>
  <si>
    <t>сумма за час</t>
  </si>
  <si>
    <t>затраты на материальные и информационные ресурсы, затраты на услуги в области информационных технологий (в том числе приобретение неисключительных (пользовательских) прав на программное обеспечение</t>
  </si>
  <si>
    <t>руб.</t>
  </si>
  <si>
    <t>затраты на коммунальные услуги, услуги связи, транспорта, затраты на услуги банков, прачечных, затраты на прочие услуги, потребляемые учреждением при оказании платной услуги;</t>
  </si>
  <si>
    <t>отопление</t>
  </si>
  <si>
    <t>вода</t>
  </si>
  <si>
    <t>свет</t>
  </si>
  <si>
    <t>телефон</t>
  </si>
  <si>
    <t>мусор</t>
  </si>
  <si>
    <t>тревожная кнопка</t>
  </si>
  <si>
    <t xml:space="preserve">затраты на содержание недвижимого и особо ценного движимого имущества, в том числе затраты на охрану (обслуживание систем видеонаблюдения, тревожных кнопок, контроля доступа в здание </t>
  </si>
  <si>
    <t>сторожа</t>
  </si>
  <si>
    <t>пожарка</t>
  </si>
  <si>
    <t>рабочий, электрик</t>
  </si>
  <si>
    <t>уборщицы</t>
  </si>
  <si>
    <t>Таблица 7</t>
  </si>
  <si>
    <t xml:space="preserve">суммы затрат на коммунальные и прочие услуги для оказания платной услуги </t>
  </si>
  <si>
    <t>Наименовние услуги</t>
  </si>
  <si>
    <t>Ед.изм.</t>
  </si>
  <si>
    <t>Кол-во необходимое для оказания услуги</t>
  </si>
  <si>
    <t>Цена за ед. услуги</t>
  </si>
  <si>
    <t>Стоимость услуг</t>
  </si>
  <si>
    <t>Электроэнергия</t>
  </si>
  <si>
    <t>Квт</t>
  </si>
  <si>
    <t>Вода питьевая</t>
  </si>
  <si>
    <t>м3</t>
  </si>
  <si>
    <t>Отопление</t>
  </si>
  <si>
    <t>Телефон</t>
  </si>
  <si>
    <t>усл.</t>
  </si>
  <si>
    <t>Вывоз ТБО</t>
  </si>
  <si>
    <t>"Тревожная кнопка"</t>
  </si>
  <si>
    <t>ТО пожарной сигнализации</t>
  </si>
  <si>
    <t>Таблица 6</t>
  </si>
  <si>
    <t>цены на оказание платной услуги</t>
  </si>
  <si>
    <t>Наименование статей затрат</t>
  </si>
  <si>
    <t>Сумма (руб.)</t>
  </si>
  <si>
    <t>1.</t>
  </si>
  <si>
    <t>Затраты на оплату труда основного персонала</t>
  </si>
  <si>
    <t>2.</t>
  </si>
  <si>
    <t>Затраты материальных запасов</t>
  </si>
  <si>
    <t>3.</t>
  </si>
  <si>
    <t>Сумма начисленной амортизации оборудования, используемого при оказании платной услуги</t>
  </si>
  <si>
    <t>4.</t>
  </si>
  <si>
    <t>Затраты на коммунальные услуги</t>
  </si>
  <si>
    <t>5.</t>
  </si>
  <si>
    <t>Накладные затраты, относимые на платную услугу</t>
  </si>
  <si>
    <t>6.</t>
  </si>
  <si>
    <t>Итого затрат</t>
  </si>
  <si>
    <t>7.</t>
  </si>
  <si>
    <t>Договора ГПХ (охрана помещения)</t>
  </si>
  <si>
    <t>Договора ГПХ (уборка помещения)</t>
  </si>
  <si>
    <t>Договора ГПХ (рабочий, электрик)</t>
  </si>
  <si>
    <t>суммы затрат на оплату труда не участвующего непосредственно в процессе оказания платной услуги (прочего персонала)</t>
  </si>
  <si>
    <t>Директор</t>
  </si>
  <si>
    <t>Должность/ Наименование услуги</t>
  </si>
  <si>
    <t>Таблица 8</t>
  </si>
  <si>
    <t xml:space="preserve"> затрат общехозяйственного назначения</t>
  </si>
  <si>
    <t xml:space="preserve">Цена за ед. </t>
  </si>
  <si>
    <t>Количество посетителей</t>
  </si>
  <si>
    <t>8.</t>
  </si>
  <si>
    <t>Цена на оказание платной услуги</t>
  </si>
  <si>
    <t>Итого:</t>
  </si>
  <si>
    <t>Гккал/м3</t>
  </si>
  <si>
    <r>
      <t xml:space="preserve">(6) = </t>
    </r>
    <r>
      <rPr>
        <sz val="10"/>
        <rFont val="Times New Roman"/>
        <family val="1"/>
        <charset val="204"/>
      </rPr>
      <t>(2)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rFont val="Times New Roman"/>
        <family val="1"/>
        <charset val="204"/>
      </rPr>
      <t>(3)</t>
    </r>
    <r>
      <rPr>
        <sz val="10"/>
        <color theme="1"/>
        <rFont val="Times New Roman"/>
        <family val="1"/>
        <charset val="204"/>
      </rPr>
      <t xml:space="preserve"> /</t>
    </r>
    <r>
      <rPr>
        <sz val="10"/>
        <rFont val="Times New Roman"/>
        <family val="1"/>
        <charset val="204"/>
      </rPr>
      <t>(4)</t>
    </r>
    <r>
      <rPr>
        <sz val="10"/>
        <color theme="1"/>
        <rFont val="Times New Roman"/>
        <family val="1"/>
        <charset val="204"/>
      </rPr>
      <t xml:space="preserve"> х </t>
    </r>
    <r>
      <rPr>
        <sz val="10"/>
        <rFont val="Times New Roman"/>
        <family val="1"/>
        <charset val="204"/>
      </rPr>
      <t>(5)</t>
    </r>
  </si>
  <si>
    <t>Здание (дискозал 200 кв.м)</t>
  </si>
  <si>
    <t>художественный руководитель</t>
  </si>
  <si>
    <t>билеты</t>
  </si>
  <si>
    <t>шт</t>
  </si>
  <si>
    <t>детское мероприятие</t>
  </si>
  <si>
    <t>ведро</t>
  </si>
  <si>
    <t>шт.</t>
  </si>
  <si>
    <t>тряпка для мытья пола</t>
  </si>
  <si>
    <t>СМС</t>
  </si>
  <si>
    <t>перчатки резиновые</t>
  </si>
  <si>
    <t>руководитель кружка 1 кат</t>
  </si>
  <si>
    <t>руководитель кружка 2 кат</t>
  </si>
  <si>
    <t>детское меропиятие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</si>
</sst>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43" fontId="5" fillId="0" borderId="11" xfId="1" applyFont="1" applyBorder="1" applyAlignment="1">
      <alignment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43" fontId="5" fillId="0" borderId="12" xfId="1" applyFont="1" applyBorder="1" applyAlignment="1">
      <alignment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3" fontId="10" fillId="0" borderId="10" xfId="0" applyNumberFormat="1" applyFont="1" applyBorder="1" applyAlignment="1">
      <alignment vertical="center" wrapText="1"/>
    </xf>
    <xf numFmtId="4" fontId="5" fillId="0" borderId="11" xfId="1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12" xfId="1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43" fontId="6" fillId="0" borderId="11" xfId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43" fontId="6" fillId="0" borderId="12" xfId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vertical="center" wrapText="1"/>
    </xf>
    <xf numFmtId="0" fontId="12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3" fontId="10" fillId="0" borderId="10" xfId="1" applyFont="1" applyBorder="1" applyAlignment="1">
      <alignment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/>
    </xf>
    <xf numFmtId="0" fontId="14" fillId="0" borderId="11" xfId="0" applyFont="1" applyBorder="1" applyAlignment="1">
      <alignment wrapText="1"/>
    </xf>
    <xf numFmtId="0" fontId="14" fillId="0" borderId="11" xfId="0" applyFont="1" applyBorder="1" applyAlignment="1">
      <alignment horizontal="center"/>
    </xf>
    <xf numFmtId="43" fontId="14" fillId="0" borderId="11" xfId="1" applyFont="1" applyBorder="1"/>
    <xf numFmtId="43" fontId="14" fillId="0" borderId="11" xfId="0" applyNumberFormat="1" applyFont="1" applyBorder="1" applyAlignment="1"/>
    <xf numFmtId="0" fontId="14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wrapText="1"/>
    </xf>
    <xf numFmtId="0" fontId="14" fillId="0" borderId="12" xfId="0" applyFont="1" applyBorder="1" applyAlignment="1">
      <alignment horizontal="center"/>
    </xf>
    <xf numFmtId="43" fontId="14" fillId="0" borderId="12" xfId="1" applyFont="1" applyBorder="1"/>
    <xf numFmtId="0" fontId="14" fillId="0" borderId="12" xfId="0" applyFont="1" applyBorder="1" applyAlignment="1"/>
    <xf numFmtId="0" fontId="14" fillId="0" borderId="12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center" wrapText="1"/>
    </xf>
    <xf numFmtId="43" fontId="15" fillId="0" borderId="12" xfId="1" applyFont="1" applyBorder="1"/>
    <xf numFmtId="0" fontId="0" fillId="0" borderId="12" xfId="0" applyFont="1" applyBorder="1" applyAlignment="1">
      <alignment horizontal="center"/>
    </xf>
    <xf numFmtId="43" fontId="0" fillId="0" borderId="12" xfId="1" applyFont="1" applyBorder="1" applyAlignment="1"/>
    <xf numFmtId="0" fontId="14" fillId="0" borderId="15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Border="1"/>
    <xf numFmtId="0" fontId="14" fillId="0" borderId="12" xfId="0" applyFont="1" applyBorder="1" applyAlignment="1">
      <alignment horizontal="right"/>
    </xf>
    <xf numFmtId="0" fontId="14" fillId="0" borderId="14" xfId="0" applyFont="1" applyBorder="1"/>
    <xf numFmtId="0" fontId="14" fillId="0" borderId="14" xfId="0" applyFont="1" applyBorder="1" applyAlignment="1">
      <alignment horizontal="right"/>
    </xf>
    <xf numFmtId="43" fontId="14" fillId="0" borderId="14" xfId="1" applyFont="1" applyBorder="1"/>
    <xf numFmtId="0" fontId="0" fillId="0" borderId="14" xfId="0" applyFont="1" applyBorder="1" applyAlignment="1">
      <alignment horizontal="center"/>
    </xf>
    <xf numFmtId="43" fontId="0" fillId="0" borderId="14" xfId="1" applyFont="1" applyBorder="1" applyAlignment="1"/>
    <xf numFmtId="0" fontId="16" fillId="0" borderId="8" xfId="0" applyFont="1" applyBorder="1"/>
    <xf numFmtId="0" fontId="16" fillId="0" borderId="9" xfId="0" applyFont="1" applyBorder="1" applyAlignment="1">
      <alignment horizontal="right"/>
    </xf>
    <xf numFmtId="0" fontId="16" fillId="0" borderId="9" xfId="0" applyFont="1" applyBorder="1"/>
    <xf numFmtId="43" fontId="16" fillId="0" borderId="9" xfId="0" applyNumberFormat="1" applyFont="1" applyBorder="1"/>
    <xf numFmtId="0" fontId="16" fillId="0" borderId="9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11" xfId="0" applyFont="1" applyBorder="1"/>
    <xf numFmtId="164" fontId="14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43" fontId="10" fillId="0" borderId="12" xfId="1" applyFont="1" applyBorder="1" applyAlignment="1">
      <alignment vertical="center" wrapText="1"/>
    </xf>
    <xf numFmtId="43" fontId="5" fillId="0" borderId="12" xfId="0" applyNumberFormat="1" applyFont="1" applyBorder="1" applyAlignment="1">
      <alignment vertical="center" wrapText="1"/>
    </xf>
    <xf numFmtId="0" fontId="0" fillId="0" borderId="12" xfId="0" applyBorder="1"/>
    <xf numFmtId="0" fontId="14" fillId="0" borderId="14" xfId="0" applyFont="1" applyBorder="1" applyAlignment="1">
      <alignment wrapText="1"/>
    </xf>
    <xf numFmtId="0" fontId="7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4" fillId="0" borderId="11" xfId="0" applyFont="1" applyBorder="1" applyAlignment="1">
      <alignment horizontal="center" wrapText="1"/>
    </xf>
    <xf numFmtId="43" fontId="14" fillId="0" borderId="11" xfId="1" applyFont="1" applyBorder="1" applyAlignment="1">
      <alignment wrapText="1"/>
    </xf>
    <xf numFmtId="0" fontId="14" fillId="0" borderId="12" xfId="0" applyFont="1" applyBorder="1" applyAlignment="1">
      <alignment horizontal="center" wrapText="1"/>
    </xf>
    <xf numFmtId="43" fontId="14" fillId="0" borderId="12" xfId="1" applyFont="1" applyBorder="1" applyAlignment="1">
      <alignment wrapText="1"/>
    </xf>
    <xf numFmtId="1" fontId="14" fillId="0" borderId="12" xfId="0" applyNumberFormat="1" applyFont="1" applyBorder="1" applyAlignment="1">
      <alignment horizontal="center" wrapText="1"/>
    </xf>
    <xf numFmtId="0" fontId="16" fillId="0" borderId="9" xfId="0" applyFont="1" applyBorder="1" applyAlignment="1">
      <alignment wrapText="1"/>
    </xf>
    <xf numFmtId="0" fontId="16" fillId="0" borderId="9" xfId="0" applyFont="1" applyBorder="1" applyAlignment="1">
      <alignment horizontal="right" wrapText="1"/>
    </xf>
    <xf numFmtId="43" fontId="16" fillId="0" borderId="10" xfId="1" applyFont="1" applyBorder="1" applyAlignment="1">
      <alignment wrapText="1"/>
    </xf>
    <xf numFmtId="43" fontId="0" fillId="0" borderId="12" xfId="0" applyNumberFormat="1" applyBorder="1"/>
    <xf numFmtId="4" fontId="0" fillId="0" borderId="12" xfId="0" applyNumberFormat="1" applyBorder="1"/>
    <xf numFmtId="0" fontId="5" fillId="0" borderId="12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right"/>
    </xf>
    <xf numFmtId="43" fontId="0" fillId="0" borderId="18" xfId="0" applyNumberFormat="1" applyBorder="1"/>
    <xf numFmtId="0" fontId="5" fillId="0" borderId="17" xfId="0" applyFont="1" applyBorder="1" applyAlignment="1">
      <alignment horizontal="center" vertical="center" wrapText="1"/>
    </xf>
    <xf numFmtId="43" fontId="5" fillId="0" borderId="14" xfId="1" applyFont="1" applyBorder="1" applyAlignment="1">
      <alignment vertical="center" wrapText="1"/>
    </xf>
    <xf numFmtId="43" fontId="0" fillId="0" borderId="12" xfId="0" applyNumberFormat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2" fillId="0" borderId="12" xfId="0" applyFont="1" applyBorder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4" sqref="A4:E4"/>
    </sheetView>
  </sheetViews>
  <sheetFormatPr defaultRowHeight="14.4"/>
  <cols>
    <col min="1" max="1" width="18" customWidth="1"/>
    <col min="2" max="2" width="17.109375" customWidth="1"/>
    <col min="3" max="3" width="14.44140625" customWidth="1"/>
    <col min="4" max="4" width="12.109375" customWidth="1"/>
    <col min="5" max="5" width="18.44140625" customWidth="1"/>
  </cols>
  <sheetData>
    <row r="1" spans="1:5">
      <c r="E1" s="1" t="s">
        <v>0</v>
      </c>
    </row>
    <row r="2" spans="1:5" ht="17.399999999999999">
      <c r="A2" s="111" t="s">
        <v>1</v>
      </c>
      <c r="B2" s="111"/>
      <c r="C2" s="111"/>
      <c r="D2" s="111"/>
      <c r="E2" s="111"/>
    </row>
    <row r="3" spans="1:5" ht="17.399999999999999">
      <c r="A3" s="111" t="s">
        <v>2</v>
      </c>
      <c r="B3" s="111"/>
      <c r="C3" s="111"/>
      <c r="D3" s="111"/>
      <c r="E3" s="111"/>
    </row>
    <row r="4" spans="1:5" ht="18">
      <c r="A4" s="112" t="s">
        <v>114</v>
      </c>
      <c r="B4" s="112"/>
      <c r="C4" s="112"/>
      <c r="D4" s="112"/>
      <c r="E4" s="112"/>
    </row>
    <row r="5" spans="1:5" ht="15.6">
      <c r="A5" s="113" t="s">
        <v>3</v>
      </c>
      <c r="B5" s="113"/>
      <c r="C5" s="113"/>
      <c r="D5" s="113"/>
      <c r="E5" s="113"/>
    </row>
    <row r="6" spans="1:5" ht="11.25" customHeight="1" thickBot="1">
      <c r="A6" s="2"/>
    </row>
    <row r="7" spans="1:5" ht="39.6">
      <c r="A7" s="114" t="s">
        <v>4</v>
      </c>
      <c r="B7" s="116" t="s">
        <v>5</v>
      </c>
      <c r="C7" s="116" t="s">
        <v>6</v>
      </c>
      <c r="D7" s="116" t="s">
        <v>7</v>
      </c>
      <c r="E7" s="3" t="s">
        <v>8</v>
      </c>
    </row>
    <row r="8" spans="1:5" ht="42" customHeight="1" thickBot="1">
      <c r="A8" s="115"/>
      <c r="B8" s="117"/>
      <c r="C8" s="117"/>
      <c r="D8" s="117"/>
      <c r="E8" s="4" t="s">
        <v>9</v>
      </c>
    </row>
    <row r="9" spans="1:5" ht="15" thickBot="1">
      <c r="A9" s="5">
        <v>1</v>
      </c>
      <c r="B9" s="6">
        <v>2</v>
      </c>
      <c r="C9" s="6">
        <v>3</v>
      </c>
      <c r="D9" s="6">
        <v>4</v>
      </c>
      <c r="E9" s="7">
        <v>5</v>
      </c>
    </row>
    <row r="10" spans="1:5" ht="31.2">
      <c r="A10" s="8" t="s">
        <v>111</v>
      </c>
      <c r="B10" s="17">
        <v>19678</v>
      </c>
      <c r="C10" s="18">
        <v>9072</v>
      </c>
      <c r="D10" s="18">
        <v>60</v>
      </c>
      <c r="E10" s="9">
        <f t="shared" ref="E10:E23" si="0">SUM(B10/C10*D10)</f>
        <v>130.14550264550263</v>
      </c>
    </row>
    <row r="11" spans="1:5" ht="31.2">
      <c r="A11" s="8" t="s">
        <v>120</v>
      </c>
      <c r="B11" s="17">
        <v>14231</v>
      </c>
      <c r="C11" s="18">
        <v>9072</v>
      </c>
      <c r="D11" s="18">
        <v>60</v>
      </c>
      <c r="E11" s="9">
        <f t="shared" si="0"/>
        <v>94.120370370370367</v>
      </c>
    </row>
    <row r="12" spans="1:5" ht="31.2">
      <c r="A12" s="11" t="s">
        <v>121</v>
      </c>
      <c r="B12" s="19">
        <v>13398</v>
      </c>
      <c r="C12" s="18">
        <v>9072</v>
      </c>
      <c r="D12" s="20">
        <v>60</v>
      </c>
      <c r="E12" s="12">
        <f t="shared" si="0"/>
        <v>88.611111111111114</v>
      </c>
    </row>
    <row r="13" spans="1:5" ht="15.6">
      <c r="A13" s="11"/>
      <c r="B13" s="19"/>
      <c r="C13" s="18"/>
      <c r="D13" s="20"/>
      <c r="E13" s="12"/>
    </row>
    <row r="14" spans="1:5" ht="15.6">
      <c r="A14" s="11"/>
      <c r="B14" s="19"/>
      <c r="C14" s="18"/>
      <c r="D14" s="20"/>
      <c r="E14" s="12"/>
    </row>
    <row r="15" spans="1:5" ht="15.6">
      <c r="A15" s="11"/>
      <c r="B15" s="19"/>
      <c r="C15" s="18"/>
      <c r="D15" s="20"/>
      <c r="E15" s="12" t="e">
        <f t="shared" si="0"/>
        <v>#DIV/0!</v>
      </c>
    </row>
    <row r="16" spans="1:5" ht="15.6">
      <c r="A16" s="11"/>
      <c r="B16" s="12"/>
      <c r="C16" s="10"/>
      <c r="D16" s="13"/>
      <c r="E16" s="12" t="e">
        <f t="shared" si="0"/>
        <v>#DIV/0!</v>
      </c>
    </row>
    <row r="17" spans="1:5" ht="15.6">
      <c r="A17" s="8"/>
      <c r="B17" s="17"/>
      <c r="C17" s="18"/>
      <c r="D17" s="18"/>
      <c r="E17" s="9" t="e">
        <f t="shared" si="0"/>
        <v>#DIV/0!</v>
      </c>
    </row>
    <row r="18" spans="1:5" ht="15.6">
      <c r="A18" s="8"/>
      <c r="B18" s="17"/>
      <c r="C18" s="18"/>
      <c r="D18" s="18"/>
      <c r="E18" s="9" t="e">
        <f t="shared" si="0"/>
        <v>#DIV/0!</v>
      </c>
    </row>
    <row r="19" spans="1:5" ht="15.6">
      <c r="A19" s="11"/>
      <c r="B19" s="19"/>
      <c r="C19" s="18"/>
      <c r="D19" s="20"/>
      <c r="E19" s="12" t="e">
        <f t="shared" si="0"/>
        <v>#DIV/0!</v>
      </c>
    </row>
    <row r="20" spans="1:5" ht="15.6">
      <c r="A20" s="11"/>
      <c r="B20" s="19"/>
      <c r="C20" s="18"/>
      <c r="D20" s="20"/>
      <c r="E20" s="12" t="e">
        <f t="shared" si="0"/>
        <v>#DIV/0!</v>
      </c>
    </row>
    <row r="21" spans="1:5" ht="15.6">
      <c r="A21" s="11"/>
      <c r="B21" s="19"/>
      <c r="C21" s="18"/>
      <c r="D21" s="20"/>
      <c r="E21" s="12" t="e">
        <f t="shared" si="0"/>
        <v>#DIV/0!</v>
      </c>
    </row>
    <row r="22" spans="1:5" ht="15.6">
      <c r="A22" s="11"/>
      <c r="B22" s="19"/>
      <c r="C22" s="18"/>
      <c r="D22" s="20"/>
      <c r="E22" s="12" t="e">
        <f t="shared" si="0"/>
        <v>#DIV/0!</v>
      </c>
    </row>
    <row r="23" spans="1:5" ht="16.2" thickBot="1">
      <c r="A23" s="11"/>
      <c r="B23" s="12"/>
      <c r="C23" s="10"/>
      <c r="D23" s="13"/>
      <c r="E23" s="107" t="e">
        <f t="shared" si="0"/>
        <v>#DIV/0!</v>
      </c>
    </row>
    <row r="24" spans="1:5" ht="16.2" thickBot="1">
      <c r="A24" s="14" t="s">
        <v>10</v>
      </c>
      <c r="B24" s="15" t="s">
        <v>11</v>
      </c>
      <c r="C24" s="15" t="s">
        <v>11</v>
      </c>
      <c r="D24" s="106" t="s">
        <v>11</v>
      </c>
      <c r="E24" s="105">
        <v>312.88</v>
      </c>
    </row>
  </sheetData>
  <mergeCells count="8">
    <mergeCell ref="A2:E2"/>
    <mergeCell ref="A3:E3"/>
    <mergeCell ref="A4:E4"/>
    <mergeCell ref="A5:E5"/>
    <mergeCell ref="A7:A8"/>
    <mergeCell ref="B7:B8"/>
    <mergeCell ref="C7:C8"/>
    <mergeCell ref="D7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4" sqref="A4:E4"/>
    </sheetView>
  </sheetViews>
  <sheetFormatPr defaultRowHeight="14.4"/>
  <cols>
    <col min="1" max="1" width="16" customWidth="1"/>
    <col min="4" max="4" width="14.109375" customWidth="1"/>
    <col min="5" max="5" width="18.109375" customWidth="1"/>
  </cols>
  <sheetData>
    <row r="1" spans="1:5">
      <c r="E1" s="1" t="s">
        <v>12</v>
      </c>
    </row>
    <row r="2" spans="1:5" ht="17.399999999999999">
      <c r="A2" s="111" t="s">
        <v>1</v>
      </c>
      <c r="B2" s="111"/>
      <c r="C2" s="111"/>
      <c r="D2" s="111"/>
      <c r="E2" s="111"/>
    </row>
    <row r="3" spans="1:5" ht="17.399999999999999">
      <c r="A3" s="111" t="s">
        <v>13</v>
      </c>
      <c r="B3" s="111"/>
      <c r="C3" s="111"/>
      <c r="D3" s="111"/>
      <c r="E3" s="111"/>
    </row>
    <row r="4" spans="1:5" ht="18">
      <c r="A4" s="112" t="s">
        <v>114</v>
      </c>
      <c r="B4" s="112"/>
      <c r="C4" s="112"/>
      <c r="D4" s="112"/>
      <c r="E4" s="112"/>
    </row>
    <row r="5" spans="1:5" ht="15.6">
      <c r="A5" s="113" t="s">
        <v>3</v>
      </c>
      <c r="B5" s="113"/>
      <c r="C5" s="113"/>
      <c r="D5" s="113"/>
      <c r="E5" s="113"/>
    </row>
    <row r="6" spans="1:5" ht="18.600000000000001" thickBot="1">
      <c r="A6" s="2"/>
    </row>
    <row r="7" spans="1:5" ht="39.6">
      <c r="A7" s="114" t="s">
        <v>14</v>
      </c>
      <c r="B7" s="116" t="s">
        <v>15</v>
      </c>
      <c r="C7" s="116" t="s">
        <v>16</v>
      </c>
      <c r="D7" s="116" t="s">
        <v>17</v>
      </c>
      <c r="E7" s="3" t="s">
        <v>18</v>
      </c>
    </row>
    <row r="8" spans="1:5" ht="15" thickBot="1">
      <c r="A8" s="115"/>
      <c r="B8" s="117"/>
      <c r="C8" s="117"/>
      <c r="D8" s="117"/>
      <c r="E8" s="4" t="s">
        <v>19</v>
      </c>
    </row>
    <row r="9" spans="1:5" ht="15" thickBot="1">
      <c r="A9" s="21">
        <v>1</v>
      </c>
      <c r="B9" s="22">
        <v>2</v>
      </c>
      <c r="C9" s="22">
        <v>3</v>
      </c>
      <c r="D9" s="22">
        <v>4</v>
      </c>
      <c r="E9" s="23">
        <v>5</v>
      </c>
    </row>
    <row r="10" spans="1:5" ht="18">
      <c r="A10" s="24" t="s">
        <v>112</v>
      </c>
      <c r="B10" s="25" t="s">
        <v>113</v>
      </c>
      <c r="C10" s="25">
        <v>45</v>
      </c>
      <c r="D10" s="26">
        <v>3</v>
      </c>
      <c r="E10" s="26">
        <f t="shared" ref="E10:E16" si="0">SUM(C10*D10)</f>
        <v>135</v>
      </c>
    </row>
    <row r="11" spans="1:5" ht="26.25" customHeight="1">
      <c r="A11" s="27"/>
      <c r="B11" s="28"/>
      <c r="C11" s="28">
        <v>1</v>
      </c>
      <c r="D11" s="29">
        <v>400</v>
      </c>
      <c r="E11" s="29">
        <f t="shared" si="0"/>
        <v>400</v>
      </c>
    </row>
    <row r="12" spans="1:5" ht="38.25" customHeight="1">
      <c r="A12" s="27"/>
      <c r="B12" s="28"/>
      <c r="C12" s="28"/>
      <c r="D12" s="29"/>
      <c r="E12" s="29">
        <f t="shared" si="0"/>
        <v>0</v>
      </c>
    </row>
    <row r="13" spans="1:5" ht="39.75" customHeight="1">
      <c r="A13" s="27"/>
      <c r="B13" s="28"/>
      <c r="C13" s="28"/>
      <c r="D13" s="29"/>
      <c r="E13" s="29">
        <f t="shared" si="0"/>
        <v>0</v>
      </c>
    </row>
    <row r="14" spans="1:5" ht="24" customHeight="1">
      <c r="A14" s="27"/>
      <c r="B14" s="28"/>
      <c r="C14" s="28"/>
      <c r="D14" s="29"/>
      <c r="E14" s="29">
        <f t="shared" si="0"/>
        <v>0</v>
      </c>
    </row>
    <row r="15" spans="1:5" ht="22.5" customHeight="1">
      <c r="A15" s="27"/>
      <c r="B15" s="28"/>
      <c r="C15" s="28"/>
      <c r="D15" s="29"/>
      <c r="E15" s="29">
        <f t="shared" si="0"/>
        <v>0</v>
      </c>
    </row>
    <row r="16" spans="1:5" ht="18">
      <c r="A16" s="27"/>
      <c r="B16" s="28"/>
      <c r="C16" s="28"/>
      <c r="D16" s="29"/>
      <c r="E16" s="29">
        <f t="shared" si="0"/>
        <v>0</v>
      </c>
    </row>
    <row r="17" spans="1:5" ht="18">
      <c r="A17" s="24"/>
      <c r="B17" s="25"/>
      <c r="C17" s="25"/>
      <c r="D17" s="26"/>
      <c r="E17" s="26">
        <f t="shared" ref="E17:E23" si="1">SUM(C17*D17)</f>
        <v>0</v>
      </c>
    </row>
    <row r="18" spans="1:5" ht="18">
      <c r="A18" s="27"/>
      <c r="B18" s="28"/>
      <c r="C18" s="28"/>
      <c r="D18" s="29"/>
      <c r="E18" s="29">
        <f t="shared" si="1"/>
        <v>0</v>
      </c>
    </row>
    <row r="19" spans="1:5" ht="18">
      <c r="A19" s="27"/>
      <c r="B19" s="28"/>
      <c r="C19" s="28"/>
      <c r="D19" s="29"/>
      <c r="E19" s="29">
        <f t="shared" si="1"/>
        <v>0</v>
      </c>
    </row>
    <row r="20" spans="1:5" ht="18">
      <c r="A20" s="27"/>
      <c r="B20" s="28"/>
      <c r="C20" s="28"/>
      <c r="D20" s="29"/>
      <c r="E20" s="29">
        <f t="shared" si="1"/>
        <v>0</v>
      </c>
    </row>
    <row r="21" spans="1:5" ht="18">
      <c r="A21" s="27"/>
      <c r="B21" s="28"/>
      <c r="C21" s="28"/>
      <c r="D21" s="29"/>
      <c r="E21" s="29">
        <f t="shared" si="1"/>
        <v>0</v>
      </c>
    </row>
    <row r="22" spans="1:5" ht="18">
      <c r="A22" s="27"/>
      <c r="B22" s="28"/>
      <c r="C22" s="28"/>
      <c r="D22" s="29"/>
      <c r="E22" s="29">
        <f t="shared" si="1"/>
        <v>0</v>
      </c>
    </row>
    <row r="23" spans="1:5" ht="18.600000000000001" thickBot="1">
      <c r="A23" s="27"/>
      <c r="B23" s="28"/>
      <c r="C23" s="28"/>
      <c r="D23" s="29"/>
      <c r="E23" s="29">
        <f t="shared" si="1"/>
        <v>0</v>
      </c>
    </row>
    <row r="24" spans="1:5" ht="18.600000000000001" thickBot="1">
      <c r="A24" s="30" t="s">
        <v>10</v>
      </c>
      <c r="B24" s="31" t="s">
        <v>11</v>
      </c>
      <c r="C24" s="31" t="s">
        <v>11</v>
      </c>
      <c r="D24" s="31" t="s">
        <v>11</v>
      </c>
      <c r="E24" s="32">
        <f>SUM(E10:E23)</f>
        <v>535</v>
      </c>
    </row>
  </sheetData>
  <mergeCells count="8">
    <mergeCell ref="A2:E2"/>
    <mergeCell ref="A3:E3"/>
    <mergeCell ref="A4:E4"/>
    <mergeCell ref="A5:E5"/>
    <mergeCell ref="A7:A8"/>
    <mergeCell ref="B7:B8"/>
    <mergeCell ref="C7:C8"/>
    <mergeCell ref="D7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"/>
  <sheetViews>
    <sheetView topLeftCell="A4" workbookViewId="0">
      <selection activeCell="A4" sqref="A4:F4"/>
    </sheetView>
  </sheetViews>
  <sheetFormatPr defaultRowHeight="14.4"/>
  <cols>
    <col min="1" max="1" width="20.44140625" customWidth="1"/>
    <col min="2" max="2" width="16.5546875" customWidth="1"/>
    <col min="4" max="4" width="9.6640625" customWidth="1"/>
    <col min="5" max="5" width="12" customWidth="1"/>
    <col min="6" max="6" width="19" customWidth="1"/>
  </cols>
  <sheetData>
    <row r="1" spans="1:6">
      <c r="A1" s="33"/>
      <c r="B1" s="33"/>
      <c r="C1" s="33"/>
      <c r="D1" s="33"/>
      <c r="E1" s="33"/>
      <c r="F1" s="1" t="s">
        <v>20</v>
      </c>
    </row>
    <row r="2" spans="1:6" ht="18">
      <c r="A2" s="118" t="s">
        <v>1</v>
      </c>
      <c r="B2" s="118"/>
      <c r="C2" s="118"/>
      <c r="D2" s="118"/>
      <c r="E2" s="118"/>
      <c r="F2" s="118"/>
    </row>
    <row r="3" spans="1:6" ht="18">
      <c r="A3" s="118" t="s">
        <v>21</v>
      </c>
      <c r="B3" s="118"/>
      <c r="C3" s="118"/>
      <c r="D3" s="118"/>
      <c r="E3" s="118"/>
      <c r="F3" s="118"/>
    </row>
    <row r="4" spans="1:6" ht="18">
      <c r="A4" s="112" t="s">
        <v>114</v>
      </c>
      <c r="B4" s="112"/>
      <c r="C4" s="112"/>
      <c r="D4" s="112"/>
      <c r="E4" s="112"/>
      <c r="F4" s="112"/>
    </row>
    <row r="5" spans="1:6" ht="15.6">
      <c r="A5" s="113" t="s">
        <v>3</v>
      </c>
      <c r="B5" s="113"/>
      <c r="C5" s="113"/>
      <c r="D5" s="113"/>
      <c r="E5" s="113"/>
      <c r="F5" s="113"/>
    </row>
    <row r="6" spans="1:6" ht="18.600000000000001" thickBot="1">
      <c r="A6" s="2"/>
    </row>
    <row r="7" spans="1:6" ht="26.4">
      <c r="A7" s="114" t="s">
        <v>22</v>
      </c>
      <c r="B7" s="116" t="s">
        <v>23</v>
      </c>
      <c r="C7" s="116" t="s">
        <v>24</v>
      </c>
      <c r="D7" s="116" t="s">
        <v>25</v>
      </c>
      <c r="E7" s="116" t="s">
        <v>26</v>
      </c>
      <c r="F7" s="3" t="s">
        <v>27</v>
      </c>
    </row>
    <row r="8" spans="1:6" ht="26.25" customHeight="1" thickBot="1">
      <c r="A8" s="119"/>
      <c r="B8" s="120"/>
      <c r="C8" s="120"/>
      <c r="D8" s="120"/>
      <c r="E8" s="120"/>
      <c r="F8" s="110" t="s">
        <v>109</v>
      </c>
    </row>
    <row r="9" spans="1:6" ht="15" thickBot="1">
      <c r="A9" s="34">
        <v>1</v>
      </c>
      <c r="B9" s="35">
        <v>2</v>
      </c>
      <c r="C9" s="35">
        <v>3</v>
      </c>
      <c r="D9" s="35">
        <v>4</v>
      </c>
      <c r="E9" s="35">
        <v>5</v>
      </c>
      <c r="F9" s="109">
        <v>6</v>
      </c>
    </row>
    <row r="10" spans="1:6" ht="31.2">
      <c r="A10" s="8" t="s">
        <v>110</v>
      </c>
      <c r="B10" s="19">
        <v>161285.39000000001</v>
      </c>
      <c r="C10" s="18">
        <v>2.12E-2</v>
      </c>
      <c r="D10" s="39">
        <v>372</v>
      </c>
      <c r="E10" s="18">
        <v>3</v>
      </c>
      <c r="F10" s="17">
        <v>0</v>
      </c>
    </row>
    <row r="11" spans="1:6" ht="15.6">
      <c r="A11" s="8"/>
      <c r="B11" s="17">
        <v>0</v>
      </c>
      <c r="C11" s="18">
        <v>0</v>
      </c>
      <c r="D11" s="39">
        <v>0</v>
      </c>
      <c r="E11" s="18">
        <v>0</v>
      </c>
      <c r="F11" s="17" t="e">
        <f t="shared" ref="F11:F22" si="0">B11*C11/D11*E11</f>
        <v>#DIV/0!</v>
      </c>
    </row>
    <row r="12" spans="1:6" ht="15.6">
      <c r="A12" s="11"/>
      <c r="B12" s="19">
        <v>0</v>
      </c>
      <c r="C12" s="18">
        <v>0</v>
      </c>
      <c r="D12" s="39">
        <v>0</v>
      </c>
      <c r="E12" s="18">
        <v>0</v>
      </c>
      <c r="F12" s="17" t="e">
        <f t="shared" si="0"/>
        <v>#DIV/0!</v>
      </c>
    </row>
    <row r="13" spans="1:6" ht="15.6">
      <c r="A13" s="8"/>
      <c r="B13" s="17">
        <v>0</v>
      </c>
      <c r="C13" s="18">
        <v>0</v>
      </c>
      <c r="D13" s="39">
        <v>0</v>
      </c>
      <c r="E13" s="18">
        <v>0</v>
      </c>
      <c r="F13" s="17" t="e">
        <f t="shared" si="0"/>
        <v>#DIV/0!</v>
      </c>
    </row>
    <row r="14" spans="1:6" ht="15.6">
      <c r="A14" s="8"/>
      <c r="B14" s="17">
        <v>0</v>
      </c>
      <c r="C14" s="18">
        <v>0</v>
      </c>
      <c r="D14" s="39">
        <v>0</v>
      </c>
      <c r="E14" s="18">
        <v>0</v>
      </c>
      <c r="F14" s="17" t="e">
        <f t="shared" si="0"/>
        <v>#DIV/0!</v>
      </c>
    </row>
    <row r="15" spans="1:6" ht="15.6">
      <c r="A15" s="11"/>
      <c r="B15" s="19">
        <v>0</v>
      </c>
      <c r="C15" s="18">
        <v>0</v>
      </c>
      <c r="D15" s="39">
        <v>0</v>
      </c>
      <c r="E15" s="18">
        <v>0</v>
      </c>
      <c r="F15" s="17" t="e">
        <f t="shared" si="0"/>
        <v>#DIV/0!</v>
      </c>
    </row>
    <row r="16" spans="1:6" ht="15.6">
      <c r="A16" s="8"/>
      <c r="B16" s="17">
        <v>0</v>
      </c>
      <c r="C16" s="18">
        <v>0</v>
      </c>
      <c r="D16" s="39">
        <v>0</v>
      </c>
      <c r="E16" s="18">
        <v>0</v>
      </c>
      <c r="F16" s="17" t="e">
        <f t="shared" si="0"/>
        <v>#DIV/0!</v>
      </c>
    </row>
    <row r="17" spans="1:6" ht="15.6">
      <c r="A17" s="8"/>
      <c r="B17" s="17">
        <v>0</v>
      </c>
      <c r="C17" s="18">
        <v>0</v>
      </c>
      <c r="D17" s="39">
        <v>0</v>
      </c>
      <c r="E17" s="18">
        <v>0</v>
      </c>
      <c r="F17" s="17" t="e">
        <f t="shared" si="0"/>
        <v>#DIV/0!</v>
      </c>
    </row>
    <row r="18" spans="1:6" ht="15.6">
      <c r="A18" s="11"/>
      <c r="B18" s="19">
        <v>0</v>
      </c>
      <c r="C18" s="18">
        <v>0</v>
      </c>
      <c r="D18" s="39">
        <v>0</v>
      </c>
      <c r="E18" s="18">
        <v>0</v>
      </c>
      <c r="F18" s="17" t="e">
        <f t="shared" si="0"/>
        <v>#DIV/0!</v>
      </c>
    </row>
    <row r="19" spans="1:6" ht="15.6">
      <c r="A19" s="11"/>
      <c r="B19" s="19">
        <v>0</v>
      </c>
      <c r="C19" s="18">
        <v>0</v>
      </c>
      <c r="D19" s="39">
        <v>0</v>
      </c>
      <c r="E19" s="18">
        <v>0</v>
      </c>
      <c r="F19" s="17" t="e">
        <f t="shared" si="0"/>
        <v>#DIV/0!</v>
      </c>
    </row>
    <row r="20" spans="1:6" ht="15.6">
      <c r="A20" s="8"/>
      <c r="B20" s="17">
        <v>0</v>
      </c>
      <c r="C20" s="18">
        <v>0</v>
      </c>
      <c r="D20" s="39">
        <v>0</v>
      </c>
      <c r="E20" s="18">
        <v>0</v>
      </c>
      <c r="F20" s="17" t="e">
        <f t="shared" si="0"/>
        <v>#DIV/0!</v>
      </c>
    </row>
    <row r="21" spans="1:6" ht="15.6">
      <c r="A21" s="8"/>
      <c r="B21" s="17">
        <v>0</v>
      </c>
      <c r="C21" s="18">
        <v>0</v>
      </c>
      <c r="D21" s="39">
        <v>0</v>
      </c>
      <c r="E21" s="18">
        <v>0</v>
      </c>
      <c r="F21" s="17" t="e">
        <f t="shared" si="0"/>
        <v>#DIV/0!</v>
      </c>
    </row>
    <row r="22" spans="1:6" ht="15.6">
      <c r="A22" s="11"/>
      <c r="B22" s="19">
        <v>0</v>
      </c>
      <c r="C22" s="18">
        <v>0</v>
      </c>
      <c r="D22" s="39">
        <v>0</v>
      </c>
      <c r="E22" s="18">
        <v>0</v>
      </c>
      <c r="F22" s="17" t="e">
        <f t="shared" si="0"/>
        <v>#DIV/0!</v>
      </c>
    </row>
    <row r="23" spans="1:6">
      <c r="A23" s="87" t="s">
        <v>107</v>
      </c>
      <c r="B23" s="87"/>
      <c r="C23" s="87"/>
      <c r="D23" s="87"/>
      <c r="E23" s="87"/>
      <c r="F23" s="102">
        <v>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E4" sqref="E4:I4"/>
    </sheetView>
  </sheetViews>
  <sheetFormatPr defaultRowHeight="14.4"/>
  <cols>
    <col min="2" max="2" width="40.5546875" customWidth="1"/>
    <col min="3" max="3" width="18.33203125" customWidth="1"/>
    <col min="5" max="6" width="18.44140625" customWidth="1"/>
    <col min="7" max="7" width="14.44140625" customWidth="1"/>
    <col min="8" max="8" width="13.5546875" customWidth="1"/>
    <col min="9" max="9" width="17.44140625" customWidth="1"/>
  </cols>
  <sheetData>
    <row r="1" spans="1:9">
      <c r="C1" s="1" t="s">
        <v>28</v>
      </c>
    </row>
    <row r="2" spans="1:9" ht="18">
      <c r="A2" s="2"/>
      <c r="E2" s="121" t="s">
        <v>1</v>
      </c>
      <c r="F2" s="121"/>
      <c r="G2" s="121"/>
      <c r="H2" s="121"/>
      <c r="I2" s="121"/>
    </row>
    <row r="3" spans="1:9" ht="18">
      <c r="A3" s="118" t="s">
        <v>29</v>
      </c>
      <c r="B3" s="118"/>
      <c r="C3" s="118"/>
      <c r="E3" s="122" t="s">
        <v>98</v>
      </c>
      <c r="F3" s="122"/>
      <c r="G3" s="122"/>
      <c r="H3" s="122"/>
      <c r="I3" s="122"/>
    </row>
    <row r="4" spans="1:9" ht="18">
      <c r="A4" s="112" t="s">
        <v>114</v>
      </c>
      <c r="B4" s="112"/>
      <c r="C4" s="112"/>
      <c r="E4" s="112" t="s">
        <v>122</v>
      </c>
      <c r="F4" s="112"/>
      <c r="G4" s="112"/>
      <c r="H4" s="112"/>
      <c r="I4" s="112"/>
    </row>
    <row r="5" spans="1:9">
      <c r="A5" s="123" t="s">
        <v>3</v>
      </c>
      <c r="B5" s="123"/>
      <c r="C5" s="123"/>
      <c r="E5" s="124" t="s">
        <v>3</v>
      </c>
      <c r="F5" s="124"/>
      <c r="G5" s="124"/>
      <c r="H5" s="124"/>
      <c r="I5" s="124"/>
    </row>
    <row r="6" spans="1:9" ht="18.600000000000001" thickBot="1">
      <c r="A6" s="2"/>
      <c r="E6" s="79"/>
      <c r="F6" s="79"/>
      <c r="G6" s="79"/>
      <c r="H6" s="79"/>
      <c r="I6" s="79"/>
    </row>
    <row r="7" spans="1:9" ht="40.200000000000003" thickBot="1">
      <c r="A7" s="34" t="s">
        <v>30</v>
      </c>
      <c r="B7" s="35" t="s">
        <v>31</v>
      </c>
      <c r="C7" s="36" t="s">
        <v>1</v>
      </c>
      <c r="E7" s="114" t="s">
        <v>100</v>
      </c>
      <c r="F7" s="116" t="s">
        <v>5</v>
      </c>
      <c r="G7" s="116" t="s">
        <v>6</v>
      </c>
      <c r="H7" s="116" t="s">
        <v>7</v>
      </c>
      <c r="I7" s="3" t="s">
        <v>8</v>
      </c>
    </row>
    <row r="8" spans="1:9" ht="42" customHeight="1" thickBot="1">
      <c r="A8" s="37">
        <v>1</v>
      </c>
      <c r="B8" s="8" t="s">
        <v>32</v>
      </c>
      <c r="C8" s="78">
        <f>I14</f>
        <v>628.36309523809518</v>
      </c>
      <c r="E8" s="115"/>
      <c r="F8" s="117"/>
      <c r="G8" s="117"/>
      <c r="H8" s="117"/>
      <c r="I8" s="4" t="s">
        <v>9</v>
      </c>
    </row>
    <row r="9" spans="1:9" ht="45" customHeight="1" thickBot="1">
      <c r="A9" s="40">
        <v>2</v>
      </c>
      <c r="B9" s="11" t="s">
        <v>33</v>
      </c>
      <c r="C9" s="100">
        <f>ОЗ!E22</f>
        <v>366.49</v>
      </c>
      <c r="E9" s="5">
        <v>1</v>
      </c>
      <c r="F9" s="6">
        <v>2</v>
      </c>
      <c r="G9" s="6">
        <v>3</v>
      </c>
      <c r="H9" s="6">
        <v>4</v>
      </c>
      <c r="I9" s="7">
        <v>5</v>
      </c>
    </row>
    <row r="10" spans="1:9" ht="55.5" customHeight="1" thickBot="1">
      <c r="A10" s="40">
        <v>3</v>
      </c>
      <c r="B10" s="11" t="s">
        <v>34</v>
      </c>
      <c r="C10" s="38">
        <f>АО!F23</f>
        <v>0</v>
      </c>
      <c r="E10" s="8" t="s">
        <v>99</v>
      </c>
      <c r="F10" s="17">
        <v>24477</v>
      </c>
      <c r="G10" s="18">
        <v>9072</v>
      </c>
      <c r="H10" s="18">
        <v>60</v>
      </c>
      <c r="I10" s="9">
        <f>F10/G10*H10</f>
        <v>161.88492063492063</v>
      </c>
    </row>
    <row r="11" spans="1:9" ht="45" customHeight="1" thickBot="1">
      <c r="A11" s="40">
        <v>4</v>
      </c>
      <c r="B11" s="11" t="s">
        <v>35</v>
      </c>
      <c r="C11" s="16">
        <f>ОП!E24</f>
        <v>312.88</v>
      </c>
      <c r="E11" s="54" t="s">
        <v>95</v>
      </c>
      <c r="F11" s="17">
        <v>18085</v>
      </c>
      <c r="G11" s="18">
        <v>10080</v>
      </c>
      <c r="H11" s="18">
        <v>60</v>
      </c>
      <c r="I11" s="9">
        <f>F11/G11*H11</f>
        <v>107.64880952380952</v>
      </c>
    </row>
    <row r="12" spans="1:9" ht="33" customHeight="1" thickBot="1">
      <c r="A12" s="40">
        <v>5</v>
      </c>
      <c r="B12" s="11" t="s">
        <v>36</v>
      </c>
      <c r="C12" s="103">
        <f>(C8+C9+C10)/C11</f>
        <v>3.1796634340261289</v>
      </c>
      <c r="E12" s="54" t="s">
        <v>96</v>
      </c>
      <c r="F12" s="19">
        <v>18085</v>
      </c>
      <c r="G12" s="18">
        <v>9072</v>
      </c>
      <c r="H12" s="20">
        <v>60</v>
      </c>
      <c r="I12" s="9">
        <f>F12/G12*H12</f>
        <v>119.60978835978835</v>
      </c>
    </row>
    <row r="13" spans="1:9" ht="50.25" customHeight="1" thickBot="1">
      <c r="A13" s="40">
        <v>6</v>
      </c>
      <c r="B13" s="11" t="s">
        <v>37</v>
      </c>
      <c r="C13" s="16">
        <f>ОП!E24</f>
        <v>312.88</v>
      </c>
      <c r="E13" s="88" t="s">
        <v>97</v>
      </c>
      <c r="F13" s="19">
        <v>18085</v>
      </c>
      <c r="G13" s="18">
        <v>4536</v>
      </c>
      <c r="H13" s="20">
        <v>60</v>
      </c>
      <c r="I13" s="9">
        <f>F13/G13*H13</f>
        <v>239.21957671957671</v>
      </c>
    </row>
    <row r="14" spans="1:9" ht="31.5" customHeight="1">
      <c r="A14" s="40">
        <v>7</v>
      </c>
      <c r="B14" s="11" t="s">
        <v>38</v>
      </c>
      <c r="C14" s="77">
        <f>C12*C13</f>
        <v>994.85309523809519</v>
      </c>
      <c r="E14" s="11" t="s">
        <v>10</v>
      </c>
      <c r="F14" s="19"/>
      <c r="G14" s="18"/>
      <c r="H14" s="20"/>
      <c r="I14" s="12">
        <f>I10+I11+I12+I13</f>
        <v>628.36309523809518</v>
      </c>
    </row>
  </sheetData>
  <mergeCells count="11">
    <mergeCell ref="E7:E8"/>
    <mergeCell ref="F7:F8"/>
    <mergeCell ref="G7:G8"/>
    <mergeCell ref="H7:H8"/>
    <mergeCell ref="A5:C5"/>
    <mergeCell ref="E5:I5"/>
    <mergeCell ref="E2:I2"/>
    <mergeCell ref="E3:I3"/>
    <mergeCell ref="E4:I4"/>
    <mergeCell ref="A3:C3"/>
    <mergeCell ref="A4:C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2"/>
  <sheetViews>
    <sheetView topLeftCell="A4" workbookViewId="0">
      <selection activeCell="A5" sqref="A5:E5"/>
    </sheetView>
  </sheetViews>
  <sheetFormatPr defaultRowHeight="14.4"/>
  <cols>
    <col min="1" max="1" width="18.6640625" customWidth="1"/>
    <col min="4" max="4" width="11.88671875" customWidth="1"/>
    <col min="5" max="5" width="15.33203125" customWidth="1"/>
  </cols>
  <sheetData>
    <row r="1" spans="1:5">
      <c r="A1" s="91"/>
      <c r="B1" s="91"/>
      <c r="C1" s="91"/>
      <c r="D1" s="91"/>
      <c r="E1" s="92" t="s">
        <v>101</v>
      </c>
    </row>
    <row r="2" spans="1:5">
      <c r="A2" s="91"/>
      <c r="B2" s="91"/>
      <c r="C2" s="91"/>
      <c r="D2" s="91"/>
      <c r="E2" s="92"/>
    </row>
    <row r="3" spans="1:5" ht="18">
      <c r="A3" s="122" t="s">
        <v>1</v>
      </c>
      <c r="B3" s="122"/>
      <c r="C3" s="122"/>
      <c r="D3" s="122"/>
      <c r="E3" s="122"/>
    </row>
    <row r="4" spans="1:5" ht="18">
      <c r="A4" s="122" t="s">
        <v>102</v>
      </c>
      <c r="B4" s="122"/>
      <c r="C4" s="122"/>
      <c r="D4" s="122"/>
      <c r="E4" s="122"/>
    </row>
    <row r="5" spans="1:5" ht="18">
      <c r="A5" s="125" t="s">
        <v>114</v>
      </c>
      <c r="B5" s="125"/>
      <c r="C5" s="125"/>
      <c r="D5" s="125"/>
      <c r="E5" s="125"/>
    </row>
    <row r="6" spans="1:5">
      <c r="A6" s="126" t="s">
        <v>3</v>
      </c>
      <c r="B6" s="126"/>
      <c r="C6" s="126"/>
      <c r="D6" s="126"/>
      <c r="E6" s="126"/>
    </row>
    <row r="7" spans="1:5" ht="15" thickBot="1">
      <c r="A7" s="91"/>
      <c r="B7" s="91"/>
      <c r="C7" s="91"/>
      <c r="D7" s="91"/>
      <c r="E7" s="91"/>
    </row>
    <row r="8" spans="1:5" ht="66.599999999999994" thickBot="1">
      <c r="A8" s="34" t="s">
        <v>63</v>
      </c>
      <c r="B8" s="35" t="s">
        <v>64</v>
      </c>
      <c r="C8" s="35" t="s">
        <v>65</v>
      </c>
      <c r="D8" s="35" t="s">
        <v>103</v>
      </c>
      <c r="E8" s="36" t="s">
        <v>67</v>
      </c>
    </row>
    <row r="9" spans="1:5" ht="20.25" customHeight="1">
      <c r="A9" s="49" t="s">
        <v>115</v>
      </c>
      <c r="B9" s="93" t="s">
        <v>116</v>
      </c>
      <c r="C9" s="93">
        <v>1</v>
      </c>
      <c r="D9" s="94">
        <v>230</v>
      </c>
      <c r="E9" s="94">
        <f>SUM(C9*D9)</f>
        <v>230</v>
      </c>
    </row>
    <row r="10" spans="1:5" ht="33.75" customHeight="1">
      <c r="A10" s="54" t="s">
        <v>117</v>
      </c>
      <c r="B10" s="95" t="s">
        <v>116</v>
      </c>
      <c r="C10" s="95">
        <v>1</v>
      </c>
      <c r="D10" s="96">
        <v>130</v>
      </c>
      <c r="E10" s="96">
        <v>130</v>
      </c>
    </row>
    <row r="11" spans="1:5" ht="20.25" customHeight="1">
      <c r="A11" s="58" t="s">
        <v>118</v>
      </c>
      <c r="B11" s="95" t="s">
        <v>116</v>
      </c>
      <c r="C11" s="97">
        <v>1</v>
      </c>
      <c r="D11" s="96">
        <v>45</v>
      </c>
      <c r="E11" s="96">
        <f t="shared" ref="E11:E12" si="0">SUM(C11*D11)</f>
        <v>45</v>
      </c>
    </row>
    <row r="12" spans="1:5" ht="27.6">
      <c r="A12" s="63" t="s">
        <v>119</v>
      </c>
      <c r="B12" s="95" t="s">
        <v>116</v>
      </c>
      <c r="C12" s="95">
        <v>1</v>
      </c>
      <c r="D12" s="96">
        <v>45</v>
      </c>
      <c r="E12" s="96">
        <f t="shared" si="0"/>
        <v>45</v>
      </c>
    </row>
    <row r="13" spans="1:5">
      <c r="A13" s="63"/>
      <c r="B13" s="93"/>
      <c r="C13" s="93"/>
      <c r="D13" s="94"/>
      <c r="E13" s="94"/>
    </row>
    <row r="14" spans="1:5">
      <c r="A14" s="63"/>
      <c r="B14" s="95"/>
      <c r="C14" s="95"/>
      <c r="D14" s="96"/>
      <c r="E14" s="96"/>
    </row>
    <row r="15" spans="1:5">
      <c r="A15" s="58"/>
      <c r="B15" s="95"/>
      <c r="C15" s="97"/>
      <c r="D15" s="96"/>
      <c r="E15" s="96"/>
    </row>
    <row r="16" spans="1:5">
      <c r="A16" s="58"/>
      <c r="B16" s="95"/>
      <c r="C16" s="95"/>
      <c r="D16" s="96"/>
      <c r="E16" s="96"/>
    </row>
    <row r="17" spans="1:5">
      <c r="A17" s="54"/>
      <c r="B17" s="93"/>
      <c r="C17" s="93"/>
      <c r="D17" s="94"/>
      <c r="E17" s="94"/>
    </row>
    <row r="18" spans="1:5">
      <c r="A18" s="66"/>
      <c r="B18" s="95"/>
      <c r="C18" s="95"/>
      <c r="D18" s="96"/>
      <c r="E18" s="96"/>
    </row>
    <row r="19" spans="1:5">
      <c r="A19" s="66"/>
      <c r="B19" s="95"/>
      <c r="C19" s="97"/>
      <c r="D19" s="96"/>
      <c r="E19" s="96"/>
    </row>
    <row r="20" spans="1:5">
      <c r="A20" s="66"/>
      <c r="B20" s="95"/>
      <c r="C20" s="97"/>
      <c r="D20" s="96"/>
      <c r="E20" s="96"/>
    </row>
    <row r="21" spans="1:5" ht="15" thickBot="1">
      <c r="A21" s="68"/>
      <c r="B21" s="95"/>
      <c r="C21" s="95"/>
      <c r="D21" s="96"/>
      <c r="E21" s="96"/>
    </row>
    <row r="22" spans="1:5" ht="15" thickBot="1">
      <c r="A22" s="68"/>
      <c r="B22" s="98"/>
      <c r="C22" s="98"/>
      <c r="D22" s="99" t="s">
        <v>39</v>
      </c>
      <c r="E22" s="101">
        <v>366.49</v>
      </c>
    </row>
  </sheetData>
  <mergeCells count="4">
    <mergeCell ref="A3:E3"/>
    <mergeCell ref="A4:E4"/>
    <mergeCell ref="A5:E5"/>
    <mergeCell ref="A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A5" sqref="A5:E5"/>
    </sheetView>
  </sheetViews>
  <sheetFormatPr defaultRowHeight="14.4"/>
  <cols>
    <col min="1" max="1" width="30.109375" customWidth="1"/>
    <col min="4" max="4" width="17.6640625" customWidth="1"/>
    <col min="5" max="5" width="18.33203125" customWidth="1"/>
  </cols>
  <sheetData>
    <row r="1" spans="1:5">
      <c r="A1" s="79"/>
      <c r="B1" s="79"/>
      <c r="C1" s="79"/>
      <c r="D1" s="79"/>
      <c r="E1" s="80" t="s">
        <v>61</v>
      </c>
    </row>
    <row r="2" spans="1:5">
      <c r="A2" s="79"/>
      <c r="B2" s="79"/>
      <c r="C2" s="79"/>
      <c r="D2" s="79"/>
      <c r="E2" s="80"/>
    </row>
    <row r="3" spans="1:5" ht="18">
      <c r="A3" s="121" t="s">
        <v>1</v>
      </c>
      <c r="B3" s="121"/>
      <c r="C3" s="121"/>
      <c r="D3" s="121"/>
      <c r="E3" s="121"/>
    </row>
    <row r="4" spans="1:5" ht="18">
      <c r="A4" s="122" t="s">
        <v>62</v>
      </c>
      <c r="B4" s="122"/>
      <c r="C4" s="122"/>
      <c r="D4" s="122"/>
      <c r="E4" s="122"/>
    </row>
    <row r="5" spans="1:5" ht="18">
      <c r="A5" s="112" t="s">
        <v>114</v>
      </c>
      <c r="B5" s="112"/>
      <c r="C5" s="112"/>
      <c r="D5" s="112"/>
      <c r="E5" s="112"/>
    </row>
    <row r="6" spans="1:5">
      <c r="A6" s="124" t="s">
        <v>3</v>
      </c>
      <c r="B6" s="124"/>
      <c r="C6" s="124"/>
      <c r="D6" s="124"/>
      <c r="E6" s="124"/>
    </row>
    <row r="7" spans="1:5" ht="15" thickBot="1">
      <c r="A7" s="79"/>
      <c r="B7" s="79"/>
      <c r="C7" s="79"/>
      <c r="D7" s="79"/>
      <c r="E7" s="79"/>
    </row>
    <row r="8" spans="1:5" ht="66.599999999999994" thickBot="1">
      <c r="A8" s="34" t="s">
        <v>63</v>
      </c>
      <c r="B8" s="35" t="s">
        <v>64</v>
      </c>
      <c r="C8" s="35" t="s">
        <v>65</v>
      </c>
      <c r="D8" s="35" t="s">
        <v>66</v>
      </c>
      <c r="E8" s="36" t="s">
        <v>67</v>
      </c>
    </row>
    <row r="9" spans="1:5">
      <c r="A9" s="81" t="s">
        <v>68</v>
      </c>
      <c r="B9" s="50" t="s">
        <v>69</v>
      </c>
      <c r="C9" s="50">
        <v>3</v>
      </c>
      <c r="D9" s="51">
        <v>4.6500000000000004</v>
      </c>
      <c r="E9" s="51">
        <f>SUM(C9*D9)</f>
        <v>13.950000000000001</v>
      </c>
    </row>
    <row r="10" spans="1:5">
      <c r="A10" s="65" t="s">
        <v>70</v>
      </c>
      <c r="B10" s="55" t="s">
        <v>71</v>
      </c>
      <c r="C10" s="55">
        <v>3</v>
      </c>
      <c r="D10" s="56">
        <v>0.23</v>
      </c>
      <c r="E10" s="56">
        <f t="shared" ref="E10:E15" si="0">SUM(C10*D10)</f>
        <v>0.69000000000000006</v>
      </c>
    </row>
    <row r="11" spans="1:5">
      <c r="A11" s="65" t="s">
        <v>72</v>
      </c>
      <c r="B11" s="55" t="s">
        <v>108</v>
      </c>
      <c r="C11" s="82">
        <v>3</v>
      </c>
      <c r="D11" s="56">
        <v>126.61</v>
      </c>
      <c r="E11" s="56">
        <f t="shared" si="0"/>
        <v>379.83</v>
      </c>
    </row>
    <row r="12" spans="1:5">
      <c r="A12" s="65" t="s">
        <v>73</v>
      </c>
      <c r="B12" s="55" t="s">
        <v>74</v>
      </c>
      <c r="C12" s="55">
        <v>3</v>
      </c>
      <c r="D12" s="56">
        <v>3.77</v>
      </c>
      <c r="E12" s="56">
        <f t="shared" si="0"/>
        <v>11.31</v>
      </c>
    </row>
    <row r="13" spans="1:5">
      <c r="A13" s="65" t="s">
        <v>75</v>
      </c>
      <c r="B13" s="55" t="s">
        <v>74</v>
      </c>
      <c r="C13" s="55">
        <v>3</v>
      </c>
      <c r="D13" s="56">
        <v>0.49</v>
      </c>
      <c r="E13" s="56">
        <f t="shared" si="0"/>
        <v>1.47</v>
      </c>
    </row>
    <row r="14" spans="1:5">
      <c r="A14" s="65" t="s">
        <v>76</v>
      </c>
      <c r="B14" s="55" t="s">
        <v>74</v>
      </c>
      <c r="C14" s="55">
        <v>3</v>
      </c>
      <c r="D14" s="56">
        <v>4.49</v>
      </c>
      <c r="E14" s="56">
        <f t="shared" si="0"/>
        <v>13.47</v>
      </c>
    </row>
    <row r="15" spans="1:5" ht="15" thickBot="1">
      <c r="A15" s="65" t="s">
        <v>77</v>
      </c>
      <c r="B15" s="55" t="s">
        <v>74</v>
      </c>
      <c r="C15" s="55">
        <v>3</v>
      </c>
      <c r="D15" s="56">
        <v>3.42</v>
      </c>
      <c r="E15" s="69">
        <f t="shared" si="0"/>
        <v>10.26</v>
      </c>
    </row>
    <row r="16" spans="1:5" ht="15" thickBot="1">
      <c r="A16" s="72"/>
      <c r="B16" s="74"/>
      <c r="C16" s="74"/>
      <c r="D16" s="104" t="s">
        <v>39</v>
      </c>
      <c r="E16" s="105">
        <f>E9+E10+E11+E12+E13+E14+E15</f>
        <v>430.98</v>
      </c>
    </row>
  </sheetData>
  <mergeCells count="4">
    <mergeCell ref="A3:E3"/>
    <mergeCell ref="A4:E4"/>
    <mergeCell ref="A5:E5"/>
    <mergeCell ref="A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5"/>
  <sheetViews>
    <sheetView topLeftCell="A4" workbookViewId="0">
      <selection activeCell="A4" sqref="A4:C4"/>
    </sheetView>
  </sheetViews>
  <sheetFormatPr defaultRowHeight="14.4"/>
  <cols>
    <col min="1" max="1" width="12.88671875" customWidth="1"/>
    <col min="2" max="2" width="33" customWidth="1"/>
    <col min="3" max="3" width="18.44140625" customWidth="1"/>
  </cols>
  <sheetData>
    <row r="1" spans="1:3">
      <c r="A1" s="33"/>
      <c r="B1" s="33"/>
      <c r="C1" s="1" t="s">
        <v>78</v>
      </c>
    </row>
    <row r="2" spans="1:3" ht="18">
      <c r="A2" s="118" t="s">
        <v>1</v>
      </c>
      <c r="B2" s="118"/>
      <c r="C2" s="118"/>
    </row>
    <row r="3" spans="1:3" ht="18">
      <c r="A3" s="118" t="s">
        <v>79</v>
      </c>
      <c r="B3" s="118"/>
      <c r="C3" s="118"/>
    </row>
    <row r="4" spans="1:3" ht="18">
      <c r="A4" s="112" t="s">
        <v>114</v>
      </c>
      <c r="B4" s="112"/>
      <c r="C4" s="112"/>
    </row>
    <row r="5" spans="1:3">
      <c r="A5" s="123" t="s">
        <v>3</v>
      </c>
      <c r="B5" s="123"/>
      <c r="C5" s="123"/>
    </row>
    <row r="6" spans="1:3" ht="18.600000000000001" thickBot="1">
      <c r="A6" s="2"/>
    </row>
    <row r="7" spans="1:3" ht="15" thickBot="1">
      <c r="A7" s="34" t="s">
        <v>30</v>
      </c>
      <c r="B7" s="35" t="s">
        <v>80</v>
      </c>
      <c r="C7" s="89" t="s">
        <v>81</v>
      </c>
    </row>
    <row r="8" spans="1:3" ht="47.25" customHeight="1">
      <c r="A8" s="37" t="s">
        <v>82</v>
      </c>
      <c r="B8" s="8" t="s">
        <v>83</v>
      </c>
      <c r="C8" s="101">
        <f>ОП!E24</f>
        <v>312.88</v>
      </c>
    </row>
    <row r="9" spans="1:3" ht="29.25" customHeight="1">
      <c r="A9" s="40" t="s">
        <v>84</v>
      </c>
      <c r="B9" s="11" t="s">
        <v>85</v>
      </c>
      <c r="C9" s="12">
        <f>МХ!E24</f>
        <v>535</v>
      </c>
    </row>
    <row r="10" spans="1:3" ht="69.75" customHeight="1">
      <c r="A10" s="40" t="s">
        <v>86</v>
      </c>
      <c r="B10" s="11" t="s">
        <v>87</v>
      </c>
      <c r="C10" s="12">
        <f>АО!F23</f>
        <v>0</v>
      </c>
    </row>
    <row r="11" spans="1:3" ht="47.25" customHeight="1">
      <c r="A11" s="40" t="s">
        <v>88</v>
      </c>
      <c r="B11" s="11" t="s">
        <v>89</v>
      </c>
      <c r="C11" s="108">
        <f>КУ!E16</f>
        <v>430.98</v>
      </c>
    </row>
    <row r="12" spans="1:3" ht="45.75" customHeight="1">
      <c r="A12" s="40" t="s">
        <v>90</v>
      </c>
      <c r="B12" s="11" t="s">
        <v>91</v>
      </c>
      <c r="C12" s="12">
        <f>НЗ!C14</f>
        <v>994.85309523809519</v>
      </c>
    </row>
    <row r="13" spans="1:3" ht="25.5" customHeight="1">
      <c r="A13" s="83" t="s">
        <v>92</v>
      </c>
      <c r="B13" s="84" t="s">
        <v>93</v>
      </c>
      <c r="C13" s="85">
        <f>C8+C9+C10+C11+C12</f>
        <v>2273.7130952380953</v>
      </c>
    </row>
    <row r="14" spans="1:3" ht="45.75" customHeight="1">
      <c r="A14" s="40" t="s">
        <v>94</v>
      </c>
      <c r="B14" s="11" t="s">
        <v>104</v>
      </c>
      <c r="C14" s="86">
        <v>45</v>
      </c>
    </row>
    <row r="15" spans="1:3">
      <c r="A15" s="90" t="s">
        <v>105</v>
      </c>
      <c r="B15" s="65" t="s">
        <v>106</v>
      </c>
      <c r="C15" s="87">
        <f>C13/C14</f>
        <v>50.526957671957675</v>
      </c>
    </row>
  </sheetData>
  <mergeCells count="4">
    <mergeCell ref="A2:C2"/>
    <mergeCell ref="A3:C3"/>
    <mergeCell ref="A4:C4"/>
    <mergeCell ref="A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0"/>
  <sheetViews>
    <sheetView tabSelected="1" zoomScale="85" zoomScaleNormal="85" workbookViewId="0">
      <selection activeCell="M15" sqref="M15"/>
    </sheetView>
  </sheetViews>
  <sheetFormatPr defaultRowHeight="14.4"/>
  <cols>
    <col min="2" max="2" width="61.88671875" customWidth="1"/>
    <col min="4" max="4" width="16.33203125" customWidth="1"/>
    <col min="7" max="7" width="16.109375" customWidth="1"/>
  </cols>
  <sheetData>
    <row r="1" spans="1:7" ht="15.6">
      <c r="A1" s="127" t="s">
        <v>1</v>
      </c>
      <c r="B1" s="127"/>
      <c r="C1" s="127"/>
      <c r="D1" s="127"/>
      <c r="E1" s="127"/>
      <c r="F1" s="127"/>
      <c r="G1" s="127"/>
    </row>
    <row r="2" spans="1:7" ht="15.6">
      <c r="A2" s="127" t="s">
        <v>40</v>
      </c>
      <c r="B2" s="127"/>
      <c r="C2" s="127"/>
      <c r="D2" s="127"/>
      <c r="E2" s="127"/>
      <c r="F2" s="127"/>
      <c r="G2" s="127"/>
    </row>
    <row r="3" spans="1:7" ht="18">
      <c r="A3" s="112" t="s">
        <v>114</v>
      </c>
      <c r="B3" s="112"/>
      <c r="C3" s="112"/>
      <c r="D3" s="112"/>
      <c r="E3" s="112"/>
      <c r="F3" s="112"/>
      <c r="G3" s="112"/>
    </row>
    <row r="4" spans="1:7">
      <c r="A4" s="123" t="s">
        <v>3</v>
      </c>
      <c r="B4" s="123"/>
      <c r="C4" s="123"/>
      <c r="D4" s="123"/>
      <c r="E4" s="123"/>
      <c r="F4" s="123"/>
      <c r="G4" s="123"/>
    </row>
    <row r="5" spans="1:7" ht="15" thickBot="1">
      <c r="A5" s="41"/>
      <c r="B5" s="42"/>
      <c r="C5" s="42"/>
      <c r="D5" s="42"/>
      <c r="E5" s="43"/>
      <c r="F5" s="43"/>
      <c r="G5" s="44"/>
    </row>
    <row r="6" spans="1:7" ht="33.75" customHeight="1" thickBot="1">
      <c r="A6" s="45" t="s">
        <v>30</v>
      </c>
      <c r="B6" s="46" t="s">
        <v>41</v>
      </c>
      <c r="C6" s="46" t="s">
        <v>42</v>
      </c>
      <c r="D6" s="46" t="s">
        <v>43</v>
      </c>
      <c r="E6" s="46" t="s">
        <v>44</v>
      </c>
      <c r="F6" s="46" t="s">
        <v>45</v>
      </c>
      <c r="G6" s="47" t="s">
        <v>46</v>
      </c>
    </row>
    <row r="7" spans="1:7" ht="65.25" customHeight="1">
      <c r="A7" s="48">
        <v>1</v>
      </c>
      <c r="B7" s="49" t="s">
        <v>47</v>
      </c>
      <c r="C7" s="50" t="s">
        <v>48</v>
      </c>
      <c r="D7" s="51">
        <v>900</v>
      </c>
      <c r="E7" s="50"/>
      <c r="F7" s="50"/>
      <c r="G7" s="52">
        <f>SUM(D7/12)</f>
        <v>75</v>
      </c>
    </row>
    <row r="8" spans="1:7" ht="49.5" customHeight="1">
      <c r="A8" s="53">
        <v>2</v>
      </c>
      <c r="B8" s="54" t="s">
        <v>49</v>
      </c>
      <c r="C8" s="55"/>
      <c r="D8" s="56"/>
      <c r="E8" s="55"/>
      <c r="F8" s="55"/>
      <c r="G8" s="57"/>
    </row>
    <row r="9" spans="1:7" ht="21.75" customHeight="1">
      <c r="A9" s="53"/>
      <c r="B9" s="58" t="s">
        <v>50</v>
      </c>
      <c r="C9" s="59" t="s">
        <v>48</v>
      </c>
      <c r="D9" s="60">
        <v>550000</v>
      </c>
      <c r="E9" s="61">
        <f>SUM(31+28+31+15+15+30+31)</f>
        <v>181</v>
      </c>
      <c r="F9" s="61">
        <f t="shared" ref="F9:F14" si="0">SUM(E9*24)</f>
        <v>4344</v>
      </c>
      <c r="G9" s="62">
        <f t="shared" ref="G9:G14" si="1">SUM(D9/F9)</f>
        <v>126.61141804788214</v>
      </c>
    </row>
    <row r="10" spans="1:7">
      <c r="A10" s="53"/>
      <c r="B10" s="63" t="s">
        <v>51</v>
      </c>
      <c r="C10" s="59" t="s">
        <v>48</v>
      </c>
      <c r="D10" s="56">
        <v>2000</v>
      </c>
      <c r="E10" s="61">
        <v>365</v>
      </c>
      <c r="F10" s="61">
        <f t="shared" si="0"/>
        <v>8760</v>
      </c>
      <c r="G10" s="62">
        <f t="shared" si="1"/>
        <v>0.22831050228310501</v>
      </c>
    </row>
    <row r="11" spans="1:7">
      <c r="A11" s="53"/>
      <c r="B11" s="63" t="s">
        <v>52</v>
      </c>
      <c r="C11" s="59" t="s">
        <v>48</v>
      </c>
      <c r="D11" s="56">
        <v>40700</v>
      </c>
      <c r="E11" s="61">
        <v>365</v>
      </c>
      <c r="F11" s="61">
        <f t="shared" si="0"/>
        <v>8760</v>
      </c>
      <c r="G11" s="62">
        <f t="shared" si="1"/>
        <v>4.6461187214611872</v>
      </c>
    </row>
    <row r="12" spans="1:7">
      <c r="A12" s="53"/>
      <c r="B12" s="63" t="s">
        <v>53</v>
      </c>
      <c r="C12" s="59" t="s">
        <v>48</v>
      </c>
      <c r="D12" s="56">
        <v>33000</v>
      </c>
      <c r="E12" s="61">
        <v>365</v>
      </c>
      <c r="F12" s="61">
        <f t="shared" si="0"/>
        <v>8760</v>
      </c>
      <c r="G12" s="62">
        <f t="shared" si="1"/>
        <v>3.7671232876712328</v>
      </c>
    </row>
    <row r="13" spans="1:7">
      <c r="A13" s="64"/>
      <c r="B13" s="58" t="s">
        <v>54</v>
      </c>
      <c r="C13" s="59" t="s">
        <v>48</v>
      </c>
      <c r="D13" s="56">
        <v>4300</v>
      </c>
      <c r="E13" s="61">
        <v>365</v>
      </c>
      <c r="F13" s="61">
        <f t="shared" si="0"/>
        <v>8760</v>
      </c>
      <c r="G13" s="62">
        <f t="shared" si="1"/>
        <v>0.4908675799086758</v>
      </c>
    </row>
    <row r="14" spans="1:7" ht="21.75" customHeight="1">
      <c r="A14" s="53"/>
      <c r="B14" s="58" t="s">
        <v>55</v>
      </c>
      <c r="C14" s="59" t="s">
        <v>48</v>
      </c>
      <c r="D14" s="56">
        <v>26500</v>
      </c>
      <c r="E14" s="61">
        <v>246</v>
      </c>
      <c r="F14" s="61">
        <f t="shared" si="0"/>
        <v>5904</v>
      </c>
      <c r="G14" s="62">
        <f t="shared" si="1"/>
        <v>4.4884823848238486</v>
      </c>
    </row>
    <row r="15" spans="1:7" ht="45.75" customHeight="1">
      <c r="A15" s="53">
        <v>3</v>
      </c>
      <c r="B15" s="54" t="s">
        <v>56</v>
      </c>
      <c r="C15" s="55"/>
      <c r="D15" s="56"/>
      <c r="E15" s="55"/>
      <c r="F15" s="55"/>
      <c r="G15" s="57"/>
    </row>
    <row r="16" spans="1:7">
      <c r="A16" s="65"/>
      <c r="B16" s="66" t="s">
        <v>57</v>
      </c>
      <c r="C16" s="65"/>
      <c r="D16" s="56">
        <v>555023.52</v>
      </c>
      <c r="E16" s="61">
        <v>365</v>
      </c>
      <c r="F16" s="61">
        <f>SUM(E16*24)</f>
        <v>8760</v>
      </c>
      <c r="G16" s="62">
        <f>SUM(D16/F16)</f>
        <v>63.358849315068497</v>
      </c>
    </row>
    <row r="17" spans="1:7">
      <c r="A17" s="65"/>
      <c r="B17" s="66" t="s">
        <v>58</v>
      </c>
      <c r="C17" s="65"/>
      <c r="D17" s="56">
        <v>30000</v>
      </c>
      <c r="E17" s="61">
        <v>365</v>
      </c>
      <c r="F17" s="61">
        <f>SUM(E17*24)</f>
        <v>8760</v>
      </c>
      <c r="G17" s="62">
        <f>SUM(D17/F17)</f>
        <v>3.4246575342465753</v>
      </c>
    </row>
    <row r="18" spans="1:7">
      <c r="A18" s="65"/>
      <c r="B18" s="66" t="s">
        <v>59</v>
      </c>
      <c r="C18" s="65"/>
      <c r="D18" s="56">
        <v>370013.52</v>
      </c>
      <c r="E18" s="61">
        <v>365</v>
      </c>
      <c r="F18" s="61">
        <f>SUM(E18*24)</f>
        <v>8760</v>
      </c>
      <c r="G18" s="62">
        <f>SUM(D18/F18)</f>
        <v>42.238986301369863</v>
      </c>
    </row>
    <row r="19" spans="1:7" ht="15" thickBot="1">
      <c r="A19" s="67"/>
      <c r="B19" s="68" t="s">
        <v>60</v>
      </c>
      <c r="C19" s="67"/>
      <c r="D19" s="69">
        <v>370013.52</v>
      </c>
      <c r="E19" s="70">
        <v>365</v>
      </c>
      <c r="F19" s="70">
        <f>SUM(E19*24)</f>
        <v>8760</v>
      </c>
      <c r="G19" s="71">
        <f>SUM(D19/F19)</f>
        <v>42.238986301369863</v>
      </c>
    </row>
    <row r="20" spans="1:7" ht="15" thickBot="1">
      <c r="A20" s="72"/>
      <c r="B20" s="73" t="s">
        <v>39</v>
      </c>
      <c r="C20" s="74"/>
      <c r="D20" s="75">
        <f>SUM(D7:D19)</f>
        <v>1982450.56</v>
      </c>
      <c r="E20" s="76"/>
      <c r="F20" s="76"/>
      <c r="G20" s="75">
        <f>SUM(G7:G19)</f>
        <v>366.49379997608503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ОП</vt:lpstr>
      <vt:lpstr>МХ</vt:lpstr>
      <vt:lpstr>АО</vt:lpstr>
      <vt:lpstr>НЗ</vt:lpstr>
      <vt:lpstr>ОЗ</vt:lpstr>
      <vt:lpstr>КУ</vt:lpstr>
      <vt:lpstr>Расчет цены на платную услугу</vt:lpstr>
      <vt:lpstr>Пример расчета общехоз. затрат</vt:lpstr>
    </vt:vector>
  </TitlesOfParts>
  <Company>SanBuild &amp; 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2020-07-31T08:42:19Z</dcterms:created>
  <dcterms:modified xsi:type="dcterms:W3CDTF">2022-02-17T12:23:03Z</dcterms:modified>
</cp:coreProperties>
</file>